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ser Input" sheetId="1" state="visible" r:id="rId1"/>
    <sheet xmlns:r="http://schemas.openxmlformats.org/officeDocument/2006/relationships" name="HAOYUE Specs" sheetId="2" state="visible" r:id="rId2"/>
    <sheet xmlns:r="http://schemas.openxmlformats.org/officeDocument/2006/relationships" name="ROI Calculation" sheetId="3" state="visible" r:id="rId3"/>
    <sheet xmlns:r="http://schemas.openxmlformats.org/officeDocument/2006/relationships" name="Summary Dashbo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1a3a5c"/>
      <sz val="14"/>
    </font>
    <font>
      <name val="Arial"/>
      <i val="1"/>
      <color rgb="00666666"/>
      <sz val="10"/>
    </font>
    <font>
      <name val="Arial"/>
      <b val="1"/>
      <color rgb="001a3a5c"/>
      <sz val="11"/>
    </font>
    <font>
      <name val="Arial"/>
      <b val="1"/>
      <color rgb="00ffffff"/>
      <sz val="11"/>
    </font>
    <font>
      <name val="Arial"/>
      <b val="1"/>
      <color rgb="00333333"/>
      <sz val="11"/>
    </font>
    <font>
      <name val="Arial"/>
      <color rgb="00333333"/>
      <sz val="11"/>
    </font>
    <font>
      <name val="Arial"/>
      <color rgb="00888888"/>
      <sz val="10"/>
    </font>
    <font>
      <name val="Arial"/>
      <i val="1"/>
      <color rgb="00cccccc"/>
      <sz val="11"/>
    </font>
    <font>
      <name val="Arial"/>
      <b val="1"/>
      <color rgb="002d5a27"/>
      <sz val="12"/>
    </font>
    <font>
      <name val="Arial"/>
      <b val="1"/>
      <color rgb="000066cc"/>
      <sz val="12"/>
    </font>
  </fonts>
  <fills count="8">
    <fill>
      <patternFill/>
    </fill>
    <fill>
      <patternFill patternType="gray125"/>
    </fill>
    <fill>
      <patternFill patternType="solid">
        <fgColor rgb="00e8edf5"/>
        <bgColor rgb="00e8edf5"/>
      </patternFill>
    </fill>
    <fill>
      <patternFill patternType="solid">
        <fgColor rgb="001a3a5c"/>
        <bgColor rgb="001a3a5c"/>
      </patternFill>
    </fill>
    <fill>
      <patternFill patternType="solid">
        <fgColor rgb="00fff3cd"/>
        <bgColor rgb="00fff3cd"/>
      </patternFill>
    </fill>
    <fill>
      <patternFill patternType="solid">
        <fgColor rgb="00f8f9fa"/>
        <bgColor rgb="00f8f9fa"/>
      </patternFill>
    </fill>
    <fill>
      <patternFill patternType="solid">
        <fgColor rgb="00ffffff"/>
        <bgColor rgb="00ffffff"/>
      </patternFill>
    </fill>
    <fill>
      <patternFill patternType="solid">
        <fgColor rgb="00d4edda"/>
        <bgColor rgb="00d4edda"/>
      </patternFill>
    </fill>
  </fills>
  <borders count="2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4" fontId="5" fillId="4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3" fontId="5" fillId="4" borderId="1" applyAlignment="1" pivotButton="0" quotePrefix="0" xfId="0">
      <alignment horizontal="center" vertical="center" wrapText="1"/>
    </xf>
    <xf numFmtId="3" fontId="8" fillId="4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horizontal="center" vertical="center" wrapText="1"/>
    </xf>
    <xf numFmtId="3" fontId="6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3" fontId="6" fillId="6" borderId="1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left" wrapText="1"/>
    </xf>
    <xf numFmtId="4" fontId="5" fillId="7" borderId="1" applyAlignment="1" pivotButton="0" quotePrefix="0" xfId="0">
      <alignment horizontal="center" vertical="center"/>
    </xf>
    <xf numFmtId="4" fontId="9" fillId="7" borderId="1" applyAlignment="1" pivotButton="0" quotePrefix="0" xfId="0">
      <alignment horizontal="center" vertical="center"/>
    </xf>
    <xf numFmtId="3" fontId="10" fillId="7" borderId="1" applyAlignment="1" pivotButton="0" quotePrefix="0" xfId="0">
      <alignment horizontal="center" vertical="center"/>
    </xf>
    <xf numFmtId="3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P2 Sinter-HIP - Cost Breakdown per Run</a:t>
            </a:r>
          </a:p>
        </rich>
      </tx>
    </title>
    <plotArea>
      <pieChart>
        <varyColors val="1"/>
        <ser>
          <idx val="0"/>
          <order val="0"/>
          <tx>
            <strRef>
              <f>'Summary Dashboard'!B12</f>
            </strRef>
          </tx>
          <spPr>
            <a:ln xmlns:a="http://schemas.openxmlformats.org/drawingml/2006/main">
              <a:prstDash val="solid"/>
            </a:ln>
          </spPr>
          <cat>
            <numRef>
              <f>'Summary Dashboard'!$A$13:$A$16</f>
            </numRef>
          </cat>
          <val>
            <numRef>
              <f>'Summary Dashboard'!$B$13:$B$16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5-Year Total Cost of Ownership Comparison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'Summary Dashboard'!D13</f>
            </strRef>
          </tx>
          <spPr>
            <a:ln xmlns:a="http://schemas.openxmlformats.org/drawingml/2006/main">
              <a:prstDash val="solid"/>
            </a:ln>
          </spPr>
          <cat>
            <numRef>
              <f>'Summary Dashboard'!$E$13:$E$15</f>
            </numRef>
          </cat>
          <val>
            <numRef>
              <f>'Summary Dashboard'!$D$14:$D$15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USD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4</col>
      <colOff>0</colOff>
      <row>2</row>
      <rowOff>0</rowOff>
    </from>
    <ext cx="6480000" cy="50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19</row>
      <rowOff>0</rowOff>
    </from>
    <ext cx="6480000" cy="50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fff3cd"/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38" customWidth="1" min="1" max="1"/>
    <col width="18" customWidth="1" min="2" max="2"/>
    <col width="14" customWidth="1" min="3" max="3"/>
    <col width="55" customWidth="1" min="4" max="4"/>
  </cols>
  <sheetData>
    <row r="1" ht="30" customHeight="1">
      <c r="A1" s="1" t="inlineStr">
        <is>
          <t>HAOYUE Vacuum Furnace ROI &amp; Energy Cost Calculator</t>
        </is>
      </c>
    </row>
    <row r="2">
      <c r="A2" s="2" t="inlineStr">
        <is>
          <t>Enter your local utility rates and production parameters below. Yellow cells = user input.</t>
        </is>
      </c>
    </row>
    <row r="4">
      <c r="A4" s="3" t="inlineStr">
        <is>
          <t>Step 1: Local Utility Rates</t>
        </is>
      </c>
      <c r="B4" s="3" t="n"/>
      <c r="C4" s="3" t="n"/>
      <c r="D4" s="3" t="n"/>
    </row>
    <row r="5">
      <c r="A5" s="4" t="inlineStr">
        <is>
          <t>Parameter</t>
        </is>
      </c>
      <c r="B5" s="4" t="inlineStr">
        <is>
          <t>Value</t>
        </is>
      </c>
      <c r="C5" s="4" t="inlineStr">
        <is>
          <t>Unit</t>
        </is>
      </c>
      <c r="D5" s="4" t="inlineStr">
        <is>
          <t>Description / Notes</t>
        </is>
      </c>
    </row>
    <row r="6">
      <c r="A6" s="5" t="inlineStr">
        <is>
          <t>Electricity Rate (kWh)</t>
        </is>
      </c>
      <c r="B6" s="6" t="n">
        <v>0.1</v>
      </c>
      <c r="C6" s="7" t="inlineStr">
        <is>
          <t>USD/kWh</t>
        </is>
      </c>
      <c r="D6" s="8" t="inlineStr">
        <is>
          <t>Local industrial electricity price per kilowatt-hour</t>
        </is>
      </c>
    </row>
    <row r="7">
      <c r="A7" s="5" t="inlineStr">
        <is>
          <t>Argon Gas Price</t>
        </is>
      </c>
      <c r="B7" s="6" t="n">
        <v>2.5</v>
      </c>
      <c r="C7" s="7" t="inlineStr">
        <is>
          <t>USD/m3</t>
        </is>
      </c>
      <c r="D7" s="8" t="inlineStr">
        <is>
          <t>Bulk argon price per cubic meter</t>
        </is>
      </c>
    </row>
    <row r="8">
      <c r="A8" s="5" t="inlineStr">
        <is>
          <t>Nitrogen Gas Price</t>
        </is>
      </c>
      <c r="B8" s="6" t="n">
        <v>0.8</v>
      </c>
      <c r="C8" s="7" t="inlineStr">
        <is>
          <t>USD/m3</t>
        </is>
      </c>
      <c r="D8" s="8" t="inlineStr">
        <is>
          <t>Industrial nitrogen price per cubic meter</t>
        </is>
      </c>
    </row>
    <row r="9">
      <c r="A9" s="5" t="inlineStr">
        <is>
          <t>Cooling Water Price</t>
        </is>
      </c>
      <c r="B9" s="6" t="n">
        <v>0.5</v>
      </c>
      <c r="C9" s="7" t="inlineStr">
        <is>
          <t>USD/m3</t>
        </is>
      </c>
      <c r="D9" s="8" t="inlineStr">
        <is>
          <t>Process cooling water price per cubic meter</t>
        </is>
      </c>
    </row>
    <row r="10">
      <c r="A10" s="5" t="inlineStr">
        <is>
          <t>Maintenance Labor Rate</t>
        </is>
      </c>
      <c r="B10" s="6" t="n">
        <v>25</v>
      </c>
      <c r="C10" s="7" t="inlineStr">
        <is>
          <t>USD/hr</t>
        </is>
      </c>
      <c r="D10" s="8" t="inlineStr">
        <is>
          <t>Hourly rate for maintenance technician</t>
        </is>
      </c>
    </row>
    <row r="11">
      <c r="A11" s="5" t="inlineStr">
        <is>
          <t>Equipment Discount Rate</t>
        </is>
      </c>
      <c r="B11" s="6" t="n">
        <v>0</v>
      </c>
      <c r="C11" s="7" t="inlineStr">
        <is>
          <t>%</t>
        </is>
      </c>
      <c r="D11" s="8" t="inlineStr">
        <is>
          <t>Optional: discount from list price (enter 10 for 10% off)</t>
        </is>
      </c>
    </row>
    <row r="13">
      <c r="A13" s="3" t="inlineStr">
        <is>
          <t>Step 2: Production Parameters</t>
        </is>
      </c>
      <c r="B13" s="3" t="n"/>
      <c r="C13" s="3" t="n"/>
      <c r="D13" s="3" t="n"/>
    </row>
    <row r="14">
      <c r="A14" s="4" t="inlineStr">
        <is>
          <t>Parameter</t>
        </is>
      </c>
      <c r="B14" s="4" t="inlineStr">
        <is>
          <t>Value</t>
        </is>
      </c>
      <c r="C14" s="4" t="inlineStr">
        <is>
          <t>Unit</t>
        </is>
      </c>
      <c r="D14" s="4" t="inlineStr">
        <is>
          <t>Description / Notes</t>
        </is>
      </c>
    </row>
    <row r="15">
      <c r="A15" s="5" t="inlineStr">
        <is>
          <t>Daily Production Runs</t>
        </is>
      </c>
      <c r="B15" s="9" t="n">
        <v>4</v>
      </c>
      <c r="C15" s="7" t="inlineStr">
        <is>
          <t>runs/day</t>
        </is>
      </c>
      <c r="D15" s="8" t="inlineStr">
        <is>
          <t>Average number of furnace cycles per day</t>
        </is>
      </c>
    </row>
    <row r="16">
      <c r="A16" s="5" t="inlineStr">
        <is>
          <t>Annual Working Days</t>
        </is>
      </c>
      <c r="B16" s="9" t="n">
        <v>300</v>
      </c>
      <c r="C16" s="7" t="inlineStr">
        <is>
          <t>days/year</t>
        </is>
      </c>
      <c r="D16" s="8" t="inlineStr">
        <is>
          <t>Operating days per year</t>
        </is>
      </c>
    </row>
    <row r="17">
      <c r="A17" s="5" t="inlineStr">
        <is>
          <t>Optional: Current Furnace kWh/run</t>
        </is>
      </c>
      <c r="B17" s="10" t="inlineStr"/>
      <c r="C17" s="7" t="inlineStr">
        <is>
          <t>kWh</t>
        </is>
      </c>
      <c r="D17" s="8" t="inlineStr">
        <is>
          <t>Leave blank if unknown. Used for savings comparison.</t>
        </is>
      </c>
    </row>
    <row r="18">
      <c r="A18" s="5" t="inlineStr">
        <is>
          <t>Optional: Current Furnace Gas Cost/run</t>
        </is>
      </c>
      <c r="B18" s="10" t="inlineStr"/>
      <c r="C18" s="7" t="inlineStr">
        <is>
          <t>USD</t>
        </is>
      </c>
      <c r="D18" s="8" t="inlineStr">
        <is>
          <t>Your current gas consumption cost per run.</t>
        </is>
      </c>
    </row>
  </sheetData>
  <mergeCells count="4">
    <mergeCell ref="A1:D1"/>
    <mergeCell ref="A4:D4"/>
    <mergeCell ref="A13:D13"/>
    <mergeCell ref="A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2d5a27"/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cols>
    <col width="25" customWidth="1" min="1" max="1"/>
    <col width="22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</cols>
  <sheetData>
    <row r="1" ht="30" customHeight="1">
      <c r="A1" s="1" t="inlineStr">
        <is>
          <t>HAOYUE Furnace Specifications &amp; Energy Reference Data</t>
        </is>
      </c>
    </row>
    <row r="3">
      <c r="A3" s="4" t="inlineStr">
        <is>
          <t>Model</t>
        </is>
      </c>
      <c r="B3" s="4" t="inlineStr">
        <is>
          <t>Furnace Type</t>
        </is>
      </c>
      <c r="C3" s="4" t="inlineStr">
        <is>
          <t>Installed Power (kW)</t>
        </is>
      </c>
      <c r="D3" s="4" t="inlineStr">
        <is>
          <t>Typical kWh/Run</t>
        </is>
      </c>
      <c r="E3" s="4" t="inlineStr">
        <is>
          <t>Ar (m3/run)</t>
        </is>
      </c>
      <c r="F3" s="4" t="inlineStr">
        <is>
          <t>N2 (m3/run)</t>
        </is>
      </c>
      <c r="G3" s="4" t="inlineStr">
        <is>
          <t>Water (m3/run)</t>
        </is>
      </c>
      <c r="H3" s="4" t="inlineStr">
        <is>
          <t>Price (USD)</t>
        </is>
      </c>
      <c r="I3" s="4" t="inlineStr">
        <is>
          <t>Maint (USD/yr)</t>
        </is>
      </c>
    </row>
    <row r="4">
      <c r="A4" s="11" t="inlineStr">
        <is>
          <t>P2 Series</t>
        </is>
      </c>
      <c r="B4" s="11" t="inlineStr">
        <is>
          <t>Sinter-HIP</t>
        </is>
      </c>
      <c r="C4" s="12" t="n">
        <v>250</v>
      </c>
      <c r="D4" s="12" t="n">
        <v>180</v>
      </c>
      <c r="E4" s="11" t="n">
        <v>3.5</v>
      </c>
      <c r="F4" s="11" t="n">
        <v>1.2</v>
      </c>
      <c r="G4" s="11" t="n">
        <v>4</v>
      </c>
      <c r="H4" s="12" t="n">
        <v>180000</v>
      </c>
      <c r="I4" s="12" t="n">
        <v>6000</v>
      </c>
    </row>
    <row r="5">
      <c r="A5" s="13" t="inlineStr">
        <is>
          <t>V2 Series</t>
        </is>
      </c>
      <c r="B5" s="13" t="inlineStr">
        <is>
          <t>High Vacuum Sintering</t>
        </is>
      </c>
      <c r="C5" s="14" t="n">
        <v>150</v>
      </c>
      <c r="D5" s="14" t="n">
        <v>110</v>
      </c>
      <c r="E5" s="13" t="n">
        <v>1.5</v>
      </c>
      <c r="F5" s="13" t="n">
        <v>0.8</v>
      </c>
      <c r="G5" s="13" t="n">
        <v>2.5</v>
      </c>
      <c r="H5" s="14" t="n">
        <v>120000</v>
      </c>
      <c r="I5" s="14" t="n">
        <v>4500</v>
      </c>
    </row>
    <row r="6">
      <c r="A6" s="11" t="inlineStr">
        <is>
          <t>S Series</t>
        </is>
      </c>
      <c r="B6" s="11" t="inlineStr">
        <is>
          <t>Spark Plasma Sintering (SPS)</t>
        </is>
      </c>
      <c r="C6" s="12" t="n">
        <v>300</v>
      </c>
      <c r="D6" s="12" t="n">
        <v>220</v>
      </c>
      <c r="E6" s="11" t="n">
        <v>0.5</v>
      </c>
      <c r="F6" s="11" t="n">
        <v>0.3</v>
      </c>
      <c r="G6" s="11" t="n">
        <v>5</v>
      </c>
      <c r="H6" s="12" t="n">
        <v>250000</v>
      </c>
      <c r="I6" s="12" t="n">
        <v>8000</v>
      </c>
    </row>
    <row r="7">
      <c r="A7" s="13" t="inlineStr">
        <is>
          <t>D2 Series</t>
        </is>
      </c>
      <c r="B7" s="13" t="inlineStr">
        <is>
          <t>Vacuum Debinding</t>
        </is>
      </c>
      <c r="C7" s="14" t="n">
        <v>120</v>
      </c>
      <c r="D7" s="13" t="n">
        <v>85</v>
      </c>
      <c r="E7" s="13" t="n">
        <v>0.3</v>
      </c>
      <c r="F7" s="13" t="n">
        <v>1.5</v>
      </c>
      <c r="G7" s="13" t="n">
        <v>1.8</v>
      </c>
      <c r="H7" s="14" t="n">
        <v>90000</v>
      </c>
      <c r="I7" s="14" t="n">
        <v>3500</v>
      </c>
    </row>
    <row r="8">
      <c r="A8" s="11" t="inlineStr">
        <is>
          <t>G2/H2 Series</t>
        </is>
      </c>
      <c r="B8" s="11" t="inlineStr">
        <is>
          <t>Graphitization / Hot Press</t>
        </is>
      </c>
      <c r="C8" s="12" t="n">
        <v>350</v>
      </c>
      <c r="D8" s="12" t="n">
        <v>260</v>
      </c>
      <c r="E8" s="11" t="n">
        <v>2</v>
      </c>
      <c r="F8" s="11" t="n">
        <v>1</v>
      </c>
      <c r="G8" s="11" t="n">
        <v>6</v>
      </c>
      <c r="H8" s="12" t="n">
        <v>280000</v>
      </c>
      <c r="I8" s="12" t="n">
        <v>9000</v>
      </c>
    </row>
    <row r="9">
      <c r="A9" s="13" t="inlineStr">
        <is>
          <t>Custom</t>
        </is>
      </c>
      <c r="B9" s="13" t="inlineStr">
        <is>
          <t>Contact HAOYUE for custom specs</t>
        </is>
      </c>
      <c r="C9" s="13" t="inlineStr">
        <is>
          <t>-</t>
        </is>
      </c>
      <c r="D9" s="13" t="inlineStr">
        <is>
          <t>-</t>
        </is>
      </c>
      <c r="E9" s="13" t="inlineStr">
        <is>
          <t>-</t>
        </is>
      </c>
      <c r="F9" s="13" t="inlineStr">
        <is>
          <t>-</t>
        </is>
      </c>
      <c r="G9" s="13" t="inlineStr">
        <is>
          <t>-</t>
        </is>
      </c>
      <c r="H9" s="13" t="inlineStr">
        <is>
          <t>RFQ</t>
        </is>
      </c>
      <c r="I9" s="13" t="inlineStr">
        <is>
          <t>TBD</t>
        </is>
      </c>
    </row>
    <row r="11">
      <c r="A11" s="15" t="inlineStr">
        <is>
          <t>Note: kWh/run values are typical for standard cycle. Contact HAOYUE for site-specific estimates.</t>
        </is>
      </c>
    </row>
  </sheetData>
  <mergeCells count="2">
    <mergeCell ref="A1:I1"/>
    <mergeCell ref="A11:I1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d4edda"/>
    <outlinePr summaryBelow="1" summaryRight="1"/>
    <pageSetUpPr/>
  </sheetPr>
  <dimension ref="A1:D35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  <col width="12" customWidth="1" min="3" max="3"/>
    <col width="45" customWidth="1" min="4" max="4"/>
  </cols>
  <sheetData>
    <row r="1" ht="30" customHeight="1">
      <c r="A1" s="1" t="inlineStr">
        <is>
          <t>ROI &amp; Cost Analysis - Auto-Calculated</t>
        </is>
      </c>
    </row>
    <row r="2">
      <c r="A2" s="2" t="inlineStr">
        <is>
          <t>All values reference User Input &amp; HAOYUE Specs sheets. Green cells = results.</t>
        </is>
      </c>
    </row>
    <row r="4">
      <c r="A4" s="3" t="inlineStr">
        <is>
          <t>P2 Sinter-HIP - Per-Run Cost Breakdown</t>
        </is>
      </c>
      <c r="B4" s="3" t="n"/>
      <c r="C4" s="3" t="n"/>
      <c r="D4" s="3" t="n"/>
    </row>
    <row r="5">
      <c r="A5" s="5" t="inlineStr">
        <is>
          <t>Electricity Cost per Run</t>
        </is>
      </c>
      <c r="B5" s="16">
        <f>180*'User Input'!B6</f>
        <v/>
      </c>
      <c r="C5" s="7" t="inlineStr">
        <is>
          <t>USD</t>
        </is>
      </c>
      <c r="D5" s="8" t="inlineStr">
        <is>
          <t>Typical kWh(180) x Electricity Rate</t>
        </is>
      </c>
    </row>
    <row r="6">
      <c r="A6" s="5" t="inlineStr">
        <is>
          <t>Argon Gas Cost per Run</t>
        </is>
      </c>
      <c r="B6" s="16">
        <f>3.5*'User Input'!B7</f>
        <v/>
      </c>
      <c r="C6" s="7" t="inlineStr">
        <is>
          <t>USD</t>
        </is>
      </c>
      <c r="D6" s="8" t="inlineStr">
        <is>
          <t>Ar consumption(3.5m3) x Ar Price</t>
        </is>
      </c>
    </row>
    <row r="7">
      <c r="A7" s="5" t="inlineStr">
        <is>
          <t>Nitrogen Gas Cost per Run</t>
        </is>
      </c>
      <c r="B7" s="16">
        <f>1.2*'User Input'!B8</f>
        <v/>
      </c>
      <c r="C7" s="7" t="inlineStr">
        <is>
          <t>USD</t>
        </is>
      </c>
      <c r="D7" s="8" t="inlineStr">
        <is>
          <t>N2 consumption(1.2m3) x N2 Price</t>
        </is>
      </c>
    </row>
    <row r="8">
      <c r="A8" s="5" t="inlineStr">
        <is>
          <t>Cooling Water Cost per Run</t>
        </is>
      </c>
      <c r="B8" s="16">
        <f>4*'User Input'!B9</f>
        <v/>
      </c>
      <c r="C8" s="7" t="inlineStr">
        <is>
          <t>USD</t>
        </is>
      </c>
      <c r="D8" s="8" t="inlineStr">
        <is>
          <t>Water(4m3) x Water Price</t>
        </is>
      </c>
    </row>
    <row r="9">
      <c r="A9" s="5" t="inlineStr">
        <is>
          <t>Total Cost per Run</t>
        </is>
      </c>
      <c r="B9" s="17">
        <f>SUM(B6:B9)</f>
        <v/>
      </c>
      <c r="C9" s="7" t="inlineStr">
        <is>
          <t>USD</t>
        </is>
      </c>
      <c r="D9" s="8" t="inlineStr">
        <is>
          <t>Electricity + Gas + Water</t>
        </is>
      </c>
    </row>
    <row r="10">
      <c r="A10" s="5" t="inlineStr">
        <is>
          <t>Daily Operating Cost</t>
        </is>
      </c>
      <c r="B10" s="16">
        <f>B10*'User Input'!B14</f>
        <v/>
      </c>
      <c r="C10" s="7" t="inlineStr">
        <is>
          <t>USD</t>
        </is>
      </c>
      <c r="D10" s="8" t="inlineStr">
        <is>
          <t>Per-run cost x Daily runs</t>
        </is>
      </c>
    </row>
    <row r="11">
      <c r="A11" s="5" t="inlineStr">
        <is>
          <t>Annual Operating Cost</t>
        </is>
      </c>
      <c r="B11" s="16">
        <f>B11*'User Input'!B15</f>
        <v/>
      </c>
      <c r="C11" s="7" t="inlineStr">
        <is>
          <t>USD</t>
        </is>
      </c>
      <c r="D11" s="8" t="inlineStr">
        <is>
          <t>Daily cost x Working days</t>
        </is>
      </c>
    </row>
    <row r="12">
      <c r="A12" s="5" t="inlineStr">
        <is>
          <t>Annual Maintenance Cost</t>
        </is>
      </c>
      <c r="B12" s="16">
        <f>6000</f>
        <v/>
      </c>
      <c r="C12" s="7" t="inlineStr">
        <is>
          <t>USD</t>
        </is>
      </c>
      <c r="D12" s="8" t="inlineStr">
        <is>
          <t>P2 series annual maintenance</t>
        </is>
      </c>
    </row>
    <row r="13">
      <c r="A13" s="5" t="inlineStr">
        <is>
          <t>Total Annual Cost of Ownership</t>
        </is>
      </c>
      <c r="B13" s="17">
        <f>B12+B13</f>
        <v/>
      </c>
      <c r="C13" s="7" t="inlineStr">
        <is>
          <t>USD</t>
        </is>
      </c>
      <c r="D13" s="8" t="inlineStr">
        <is>
          <t>Operating + Maintenance</t>
        </is>
      </c>
    </row>
    <row r="15">
      <c r="A15" s="3" t="inlineStr">
        <is>
          <t>V2 High Vacuum - Per-Run Cost Breakdown</t>
        </is>
      </c>
      <c r="B15" s="3" t="n"/>
      <c r="C15" s="3" t="n"/>
      <c r="D15" s="3" t="n"/>
    </row>
    <row r="16">
      <c r="A16" s="5" t="inlineStr">
        <is>
          <t>Electricity Cost per Run</t>
        </is>
      </c>
      <c r="B16" s="16">
        <f>110*'User Input'!B6</f>
        <v/>
      </c>
      <c r="C16" s="7" t="inlineStr">
        <is>
          <t>USD</t>
        </is>
      </c>
      <c r="D16" s="8" t="inlineStr">
        <is>
          <t>Typical kWh(110) x Electricity Rate</t>
        </is>
      </c>
    </row>
    <row r="17">
      <c r="A17" s="5" t="inlineStr">
        <is>
          <t>Argon Gas Cost per Run</t>
        </is>
      </c>
      <c r="B17" s="16">
        <f>1.5*'User Input'!B7</f>
        <v/>
      </c>
      <c r="C17" s="7" t="inlineStr">
        <is>
          <t>USD</t>
        </is>
      </c>
      <c r="D17" s="8" t="inlineStr">
        <is>
          <t>Ar consumption(1.5m3) x Ar Price</t>
        </is>
      </c>
    </row>
    <row r="18">
      <c r="A18" s="5" t="inlineStr">
        <is>
          <t>Nitrogen Gas Cost per Run</t>
        </is>
      </c>
      <c r="B18" s="16">
        <f>0.8*'User Input'!B8</f>
        <v/>
      </c>
      <c r="C18" s="7" t="inlineStr">
        <is>
          <t>USD</t>
        </is>
      </c>
      <c r="D18" s="8" t="inlineStr">
        <is>
          <t>N2 consumption(0.8m3) x N2 Price</t>
        </is>
      </c>
    </row>
    <row r="19">
      <c r="A19" s="5" t="inlineStr">
        <is>
          <t>Cooling Water Cost per Run</t>
        </is>
      </c>
      <c r="B19" s="16">
        <f>2.5*'User Input'!B9</f>
        <v/>
      </c>
      <c r="C19" s="7" t="inlineStr">
        <is>
          <t>USD</t>
        </is>
      </c>
      <c r="D19" s="8" t="inlineStr">
        <is>
          <t>Water(2.5m3) x Water Price</t>
        </is>
      </c>
    </row>
    <row r="20">
      <c r="A20" s="5" t="inlineStr">
        <is>
          <t>Total Cost per Run</t>
        </is>
      </c>
      <c r="B20" s="17">
        <f>SUM(B16:B19)</f>
        <v/>
      </c>
      <c r="C20" s="7" t="inlineStr">
        <is>
          <t>USD</t>
        </is>
      </c>
      <c r="D20" s="8" t="inlineStr">
        <is>
          <t>Electricity + Gas + Water</t>
        </is>
      </c>
    </row>
    <row r="21">
      <c r="A21" s="5" t="inlineStr">
        <is>
          <t>Daily Operating Cost</t>
        </is>
      </c>
      <c r="B21" s="16">
        <f>B20*'User Input'!B14</f>
        <v/>
      </c>
      <c r="C21" s="7" t="inlineStr">
        <is>
          <t>USD</t>
        </is>
      </c>
      <c r="D21" s="8" t="inlineStr">
        <is>
          <t>Per-run cost x Daily runs</t>
        </is>
      </c>
    </row>
    <row r="22">
      <c r="A22" s="5" t="inlineStr">
        <is>
          <t>Annual Operating Cost</t>
        </is>
      </c>
      <c r="B22" s="16">
        <f>B21*'User Input'!B15</f>
        <v/>
      </c>
      <c r="C22" s="7" t="inlineStr">
        <is>
          <t>USD</t>
        </is>
      </c>
      <c r="D22" s="8" t="inlineStr">
        <is>
          <t>Daily cost x Working days</t>
        </is>
      </c>
    </row>
    <row r="23">
      <c r="A23" s="5" t="inlineStr">
        <is>
          <t>Annual Maintenance Cost</t>
        </is>
      </c>
      <c r="B23" s="16">
        <f>4500</f>
        <v/>
      </c>
      <c r="C23" s="7" t="inlineStr">
        <is>
          <t>USD</t>
        </is>
      </c>
      <c r="D23" s="8" t="inlineStr">
        <is>
          <t>V2 series annual maintenance</t>
        </is>
      </c>
    </row>
    <row r="24">
      <c r="A24" s="5" t="inlineStr">
        <is>
          <t>Total Annual Cost of Ownership</t>
        </is>
      </c>
      <c r="B24" s="17">
        <f>B22+B23</f>
        <v/>
      </c>
      <c r="C24" s="7" t="inlineStr">
        <is>
          <t>USD</t>
        </is>
      </c>
      <c r="D24" s="8" t="inlineStr">
        <is>
          <t>Operating + Maintenance</t>
        </is>
      </c>
    </row>
    <row r="26">
      <c r="A26" s="3" t="inlineStr">
        <is>
          <t>ROI Summary</t>
        </is>
      </c>
      <c r="B26" s="3" t="n"/>
      <c r="C26" s="3" t="n"/>
      <c r="D26" s="3" t="n"/>
    </row>
    <row r="27">
      <c r="A27" s="5" t="inlineStr">
        <is>
          <t>P2 - Annual Operating Cost</t>
        </is>
      </c>
      <c r="B27" s="18">
        <f>B13</f>
        <v/>
      </c>
      <c r="C27" s="7" t="inlineStr">
        <is>
          <t>USD</t>
        </is>
      </c>
    </row>
    <row r="28">
      <c r="A28" s="5" t="inlineStr">
        <is>
          <t>P2 - Equipment Price (after discount)</t>
        </is>
      </c>
      <c r="B28" s="18">
        <f>'HAOYUE Specs'!H4*(1-'User Input'!B11/100)</f>
        <v/>
      </c>
      <c r="C28" s="7" t="inlineStr">
        <is>
          <t>USD</t>
        </is>
      </c>
    </row>
    <row r="29">
      <c r="A29" s="5" t="inlineStr">
        <is>
          <t>P2 - Payback Period (years)</t>
        </is>
      </c>
      <c r="B29" s="18">
        <f>B28/B27</f>
        <v/>
      </c>
      <c r="C29" s="7" t="inlineStr">
        <is>
          <t>years</t>
        </is>
      </c>
    </row>
    <row r="30">
      <c r="A30" s="5" t="inlineStr">
        <is>
          <t>P2 - 5-Year Total Cost of Ownership</t>
        </is>
      </c>
      <c r="B30" s="18">
        <f>B28+B27*5+6000*5</f>
        <v/>
      </c>
      <c r="C30" s="7" t="inlineStr">
        <is>
          <t>USD</t>
        </is>
      </c>
    </row>
    <row r="32">
      <c r="A32" s="5" t="inlineStr">
        <is>
          <t>V2 - Annual Operating Cost</t>
        </is>
      </c>
      <c r="B32" s="18">
        <f>B23</f>
        <v/>
      </c>
      <c r="C32" s="7" t="inlineStr">
        <is>
          <t>USD</t>
        </is>
      </c>
    </row>
    <row r="33">
      <c r="A33" s="5" t="inlineStr">
        <is>
          <t>V2 - Equipment Price (after discount)</t>
        </is>
      </c>
      <c r="B33" s="18">
        <f>'HAOYUE Specs'!H5*(1-'User Input'!B11/100)</f>
        <v/>
      </c>
      <c r="C33" s="7" t="inlineStr">
        <is>
          <t>USD</t>
        </is>
      </c>
    </row>
    <row r="34">
      <c r="A34" s="5" t="inlineStr">
        <is>
          <t>V2 - Payback Period (years)</t>
        </is>
      </c>
      <c r="B34" s="18">
        <f>B33/B32</f>
        <v/>
      </c>
      <c r="C34" s="7" t="inlineStr">
        <is>
          <t>years</t>
        </is>
      </c>
    </row>
    <row r="35">
      <c r="A35" s="5" t="inlineStr">
        <is>
          <t>V2 - 5-Year Total Cost of Ownership</t>
        </is>
      </c>
      <c r="B35" s="18">
        <f>B33+B32*5+4500*5</f>
        <v/>
      </c>
      <c r="C35" s="7" t="inlineStr">
        <is>
          <t>USD</t>
        </is>
      </c>
    </row>
  </sheetData>
  <mergeCells count="5">
    <mergeCell ref="A1:D1"/>
    <mergeCell ref="A4:D4"/>
    <mergeCell ref="A26:D26"/>
    <mergeCell ref="A15:D15"/>
    <mergeCell ref="A2:D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1a3a5c"/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cols>
    <col width="35" customWidth="1" min="1" max="1"/>
    <col width="18" customWidth="1" min="2" max="2"/>
    <col width="18" customWidth="1" min="3" max="3"/>
    <col width="18" customWidth="1" min="4" max="4"/>
  </cols>
  <sheetData>
    <row r="1" ht="30" customHeight="1">
      <c r="A1" s="1" t="inlineStr">
        <is>
          <t>ROI Dashboard - At a Glance</t>
        </is>
      </c>
    </row>
    <row r="3">
      <c r="A3" s="4" t="inlineStr">
        <is>
          <t>Model</t>
        </is>
      </c>
      <c r="B3" s="4" t="inlineStr">
        <is>
          <t>P2 Sinter-HIP</t>
        </is>
      </c>
      <c r="C3" s="4" t="inlineStr">
        <is>
          <t>V2 High Vacuum</t>
        </is>
      </c>
    </row>
    <row r="4">
      <c r="A4" s="11" t="inlineStr">
        <is>
          <t>Equipment Price (USD)</t>
        </is>
      </c>
      <c r="B4" s="12" t="n">
        <v>180000</v>
      </c>
      <c r="C4" s="12" t="n">
        <v>120000</v>
      </c>
    </row>
    <row r="5">
      <c r="A5" s="13" t="inlineStr">
        <is>
          <t>Annual Operating Cost (USD)</t>
        </is>
      </c>
      <c r="B5" s="13">
        <f>'ROI Calculation'!B13</f>
        <v/>
      </c>
      <c r="C5" s="13">
        <f>'ROI Calculation'!B23</f>
        <v/>
      </c>
    </row>
    <row r="6">
      <c r="A6" s="11" t="inlineStr">
        <is>
          <t>Cost per Run (USD)</t>
        </is>
      </c>
      <c r="B6" s="11">
        <f>'ROI Calculation'!B10</f>
        <v/>
      </c>
      <c r="C6" s="11">
        <f>'ROI Calculation'!B20</f>
        <v/>
      </c>
    </row>
    <row r="7">
      <c r="A7" s="13" t="inlineStr">
        <is>
          <t>Daily Cost (USD)</t>
        </is>
      </c>
      <c r="B7" s="13">
        <f>'ROI Calculation'!B11</f>
        <v/>
      </c>
      <c r="C7" s="13">
        <f>'ROI Calculation'!B21</f>
        <v/>
      </c>
    </row>
    <row r="8">
      <c r="A8" s="11" t="inlineStr">
        <is>
          <t>5-Year TCO (USD)</t>
        </is>
      </c>
      <c r="B8" s="11">
        <f>'ROI Calculation'!B30</f>
        <v/>
      </c>
      <c r="C8" s="11">
        <f>'ROI Calculation'!B35</f>
        <v/>
      </c>
    </row>
    <row r="9">
      <c r="A9" s="13" t="inlineStr">
        <is>
          <t>Payback Period (years)</t>
        </is>
      </c>
      <c r="B9" s="13">
        <f>'ROI Calculation'!B29</f>
        <v/>
      </c>
      <c r="C9" s="13">
        <f>'ROI Calculation'!B34</f>
        <v/>
      </c>
    </row>
    <row r="13">
      <c r="A13" t="inlineStr">
        <is>
          <t>Electricity</t>
        </is>
      </c>
      <c r="B13" s="19">
        <f>'ROI Calculation'!B6</f>
        <v/>
      </c>
      <c r="D13" t="inlineStr">
        <is>
          <t>5-Year TCO</t>
        </is>
      </c>
      <c r="E13" t="inlineStr">
        <is>
          <t>P2 Sinter-HIP</t>
        </is>
      </c>
    </row>
    <row r="14">
      <c r="A14" t="inlineStr">
        <is>
          <t>Argon Gas</t>
        </is>
      </c>
      <c r="B14" s="19">
        <f>'ROI Calculation'!B7</f>
        <v/>
      </c>
      <c r="D14">
        <f>'ROI Calculation'!B30</f>
        <v/>
      </c>
      <c r="E14" t="inlineStr">
        <is>
          <t>V2 High Vacuum</t>
        </is>
      </c>
    </row>
    <row r="15">
      <c r="A15" t="inlineStr">
        <is>
          <t>Nitrogen Gas</t>
        </is>
      </c>
      <c r="B15" s="19">
        <f>'ROI Calculation'!B8</f>
        <v/>
      </c>
      <c r="D15">
        <f>'ROI Calculation'!B35</f>
        <v/>
      </c>
    </row>
    <row r="16">
      <c r="A16" t="inlineStr">
        <is>
          <t>Cooling Water</t>
        </is>
      </c>
      <c r="B16" s="19">
        <f>'ROI Calculation'!B9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2026-05-27T07:51:37Z</dcterms:created>
  <dcterms:modified xmlns:dcterms="http://purl.org/dc/terms/" xmlns:xsi="http://www.w3.org/2001/XMLSchema-instance" xsi:type="dcterms:W3CDTF">2026-05-27T07:51:37Z</dcterms:modified>
</cp:coreProperties>
</file>